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15" i="1" l="1"/>
  <c r="Q14" i="1"/>
  <c r="H11" i="1"/>
  <c r="H10" i="1"/>
  <c r="G10" i="1"/>
  <c r="K8" i="1"/>
  <c r="S7" i="1"/>
  <c r="Q7" i="1"/>
  <c r="R7" i="1"/>
  <c r="P7" i="1"/>
  <c r="S6" i="1"/>
  <c r="R6" i="1"/>
  <c r="Q6" i="1"/>
  <c r="P6" i="1"/>
  <c r="S4" i="1"/>
  <c r="S5" i="1"/>
  <c r="S3" i="1"/>
  <c r="R5" i="1"/>
  <c r="Q5" i="1"/>
  <c r="P5" i="1"/>
  <c r="G5" i="1"/>
  <c r="K4" i="1"/>
  <c r="K2" i="1"/>
  <c r="B3" i="1"/>
</calcChain>
</file>

<file path=xl/sharedStrings.xml><?xml version="1.0" encoding="utf-8"?>
<sst xmlns="http://schemas.openxmlformats.org/spreadsheetml/2006/main" count="37" uniqueCount="31">
  <si>
    <t>G</t>
  </si>
  <si>
    <t>M</t>
  </si>
  <si>
    <t>μ</t>
  </si>
  <si>
    <t>Smaj calculation</t>
  </si>
  <si>
    <t>V</t>
  </si>
  <si>
    <t>r</t>
  </si>
  <si>
    <t>V calculation</t>
  </si>
  <si>
    <t>site velocity</t>
  </si>
  <si>
    <t>up velocity</t>
  </si>
  <si>
    <t>full velocity</t>
  </si>
  <si>
    <t>Ecc calculation</t>
  </si>
  <si>
    <t>x</t>
  </si>
  <si>
    <t>y</t>
  </si>
  <si>
    <t>z</t>
  </si>
  <si>
    <t>h</t>
  </si>
  <si>
    <t>mag</t>
  </si>
  <si>
    <t>V x h</t>
  </si>
  <si>
    <t>ecc</t>
  </si>
  <si>
    <t>velocity vector</t>
  </si>
  <si>
    <t>radius-vector</t>
  </si>
  <si>
    <t>specific angular momentum</t>
  </si>
  <si>
    <t>eccentricity</t>
  </si>
  <si>
    <t>since eccentricity is almost 1, Ap is 2 * Smaj</t>
  </si>
  <si>
    <t>Ap</t>
  </si>
  <si>
    <t>for circular orbit, Smaj=Pe=Ap</t>
  </si>
  <si>
    <t>dV</t>
  </si>
  <si>
    <t>Orbit parameters</t>
  </si>
  <si>
    <t>Ecc</t>
  </si>
  <si>
    <t>Smaj</t>
  </si>
  <si>
    <t>Ap(from surface)</t>
  </si>
  <si>
    <t>Pe(from surface)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</si>
</sst>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P10" sqref="P10"/>
    </sheetView>
  </sheetViews>
  <sheetFormatPr defaultRowHeight="15" x14ac:dyDescent="0.25"/>
  <cols>
    <col min="2" max="2" width="14.7109375" style="1" bestFit="1" customWidth="1"/>
    <col min="7" max="7" width="14.7109375" style="1" bestFit="1" customWidth="1"/>
    <col min="8" max="8" width="16" customWidth="1"/>
    <col min="10" max="10" width="14.7109375" bestFit="1" customWidth="1"/>
    <col min="11" max="11" width="14.7109375" style="1" bestFit="1" customWidth="1"/>
    <col min="16" max="16" width="16.28515625" style="1" bestFit="1" customWidth="1"/>
    <col min="17" max="17" width="15.42578125" style="1" bestFit="1" customWidth="1"/>
    <col min="18" max="19" width="14.7109375" style="1" bestFit="1" customWidth="1"/>
  </cols>
  <sheetData>
    <row r="1" spans="1:20" x14ac:dyDescent="0.25">
      <c r="A1" s="2" t="s">
        <v>0</v>
      </c>
      <c r="B1" s="3">
        <v>6.6738400000000001E-11</v>
      </c>
      <c r="O1" t="s">
        <v>10</v>
      </c>
    </row>
    <row r="2" spans="1:20" ht="15.75" thickBot="1" x14ac:dyDescent="0.3">
      <c r="A2" s="2" t="s">
        <v>1</v>
      </c>
      <c r="B2" s="6">
        <v>5.9720000000000003E+24</v>
      </c>
      <c r="F2" s="7" t="s">
        <v>3</v>
      </c>
      <c r="G2" s="8"/>
      <c r="J2" t="s">
        <v>7</v>
      </c>
      <c r="K2" s="1">
        <f>40070000/(24*3600)</f>
        <v>463.77314814814815</v>
      </c>
      <c r="P2" s="1" t="s">
        <v>11</v>
      </c>
      <c r="Q2" s="1" t="s">
        <v>12</v>
      </c>
      <c r="R2" s="1" t="s">
        <v>13</v>
      </c>
      <c r="S2" s="1" t="s">
        <v>15</v>
      </c>
    </row>
    <row r="3" spans="1:20" ht="15.75" thickBot="1" x14ac:dyDescent="0.3">
      <c r="A3" s="5" t="s">
        <v>2</v>
      </c>
      <c r="B3" s="4">
        <f>B1*B2</f>
        <v>398561724800000</v>
      </c>
      <c r="F3" s="2" t="s">
        <v>4</v>
      </c>
      <c r="G3" s="3">
        <v>9011.9412699999993</v>
      </c>
      <c r="J3" t="s">
        <v>8</v>
      </c>
      <c r="K3" s="1">
        <v>9000</v>
      </c>
      <c r="O3" t="s">
        <v>4</v>
      </c>
      <c r="P3" s="1">
        <v>463.77314799999999</v>
      </c>
      <c r="Q3" s="1">
        <v>9000</v>
      </c>
      <c r="R3" s="1">
        <v>0</v>
      </c>
      <c r="S3" s="1">
        <f>SQRT(P3*P3+Q3*Q3+R3*R3)</f>
        <v>9011.9412743762277</v>
      </c>
      <c r="T3" t="s">
        <v>18</v>
      </c>
    </row>
    <row r="4" spans="1:20" ht="15.75" thickBot="1" x14ac:dyDescent="0.3">
      <c r="F4" s="2" t="s">
        <v>5</v>
      </c>
      <c r="G4" s="6">
        <v>6400000</v>
      </c>
      <c r="J4" t="s">
        <v>9</v>
      </c>
      <c r="K4" s="4">
        <f>SQRT(K3*K3+K2*K2)</f>
        <v>9011.9412743838529</v>
      </c>
      <c r="O4" t="s">
        <v>5</v>
      </c>
      <c r="P4" s="1">
        <v>0</v>
      </c>
      <c r="Q4" s="1">
        <v>6400</v>
      </c>
      <c r="R4" s="1">
        <v>0</v>
      </c>
      <c r="S4" s="1">
        <f t="shared" ref="S4:S7" si="0">SQRT(P4*P4+Q4*Q4+R4*R4)</f>
        <v>6400</v>
      </c>
      <c r="T4" t="s">
        <v>19</v>
      </c>
    </row>
    <row r="5" spans="1:20" ht="15.75" thickBot="1" x14ac:dyDescent="0.3">
      <c r="F5" s="5" t="s">
        <v>28</v>
      </c>
      <c r="G5" s="4">
        <f>1/((2/G4)-((G3*G3)/B3))</f>
        <v>9197128.2676499709</v>
      </c>
      <c r="O5" s="9" t="s">
        <v>14</v>
      </c>
      <c r="P5" s="10">
        <f>Q3*R4-Q4*R3</f>
        <v>0</v>
      </c>
      <c r="Q5" s="10">
        <f>P3*R4-P4*R3</f>
        <v>0</v>
      </c>
      <c r="R5" s="10">
        <f>P3*Q4-P4*Q3</f>
        <v>2968148.1472</v>
      </c>
      <c r="S5" s="11">
        <f t="shared" si="0"/>
        <v>2968148.1472</v>
      </c>
      <c r="T5" t="s">
        <v>20</v>
      </c>
    </row>
    <row r="6" spans="1:20" ht="15.75" thickBot="1" x14ac:dyDescent="0.3">
      <c r="J6" s="1"/>
      <c r="O6" s="12" t="s">
        <v>16</v>
      </c>
      <c r="P6" s="1">
        <f>Q3*R5-Q5*R3</f>
        <v>26713333324.799999</v>
      </c>
      <c r="Q6" s="1">
        <f>P3*R5-P5*R3</f>
        <v>1376547409.9573114</v>
      </c>
      <c r="R6" s="1">
        <f>P3*Q5-P5*Q3</f>
        <v>0</v>
      </c>
      <c r="S6" s="1">
        <f t="shared" si="0"/>
        <v>26748776796.215008</v>
      </c>
    </row>
    <row r="7" spans="1:20" ht="15.75" thickBot="1" x14ac:dyDescent="0.3">
      <c r="F7" t="s">
        <v>6</v>
      </c>
      <c r="J7" t="s">
        <v>22</v>
      </c>
      <c r="O7" s="12" t="s">
        <v>17</v>
      </c>
      <c r="P7" s="1">
        <f>P6/$B$3-P4/$S$4</f>
        <v>6.7024331897913342E-5</v>
      </c>
      <c r="Q7" s="1">
        <f t="shared" ref="Q7:R7" si="1">Q6/$B$3-Q4/$S$4</f>
        <v>-0.99999654621273371</v>
      </c>
      <c r="R7" s="1">
        <f t="shared" si="1"/>
        <v>0</v>
      </c>
      <c r="S7" s="4">
        <f t="shared" si="0"/>
        <v>0.99999654845887209</v>
      </c>
      <c r="T7" t="s">
        <v>21</v>
      </c>
    </row>
    <row r="8" spans="1:20" ht="15.75" thickBot="1" x14ac:dyDescent="0.3">
      <c r="F8" t="s">
        <v>5</v>
      </c>
      <c r="G8" s="1">
        <v>18303411.800000001</v>
      </c>
      <c r="H8" s="1">
        <v>18303411.800000001</v>
      </c>
      <c r="J8" t="s">
        <v>23</v>
      </c>
      <c r="K8" s="4">
        <f>G5*2</f>
        <v>18394256.535299942</v>
      </c>
    </row>
    <row r="9" spans="1:20" x14ac:dyDescent="0.25">
      <c r="F9" t="s">
        <v>28</v>
      </c>
      <c r="G9" s="1">
        <v>9197128.2699999996</v>
      </c>
      <c r="H9" s="1">
        <v>18394256.5</v>
      </c>
      <c r="I9" t="s">
        <v>24</v>
      </c>
    </row>
    <row r="10" spans="1:20" ht="15.75" thickBot="1" x14ac:dyDescent="0.3">
      <c r="F10" t="s">
        <v>4</v>
      </c>
      <c r="G10" s="1">
        <f>SQRT($B$3*((2/G8)-(1/G9)))</f>
        <v>463.77308497459961</v>
      </c>
      <c r="H10" s="1">
        <f>SQRT($B$3*((2/H8)-(1/H9)))</f>
        <v>4677.9068176618603</v>
      </c>
    </row>
    <row r="11" spans="1:20" ht="15.75" thickBot="1" x14ac:dyDescent="0.3">
      <c r="G11" s="1" t="s">
        <v>25</v>
      </c>
      <c r="H11" s="4">
        <f>H10-G10</f>
        <v>4214.1337326872608</v>
      </c>
      <c r="P11" s="1" t="s">
        <v>26</v>
      </c>
    </row>
    <row r="12" spans="1:20" x14ac:dyDescent="0.25">
      <c r="P12" s="1" t="s">
        <v>27</v>
      </c>
      <c r="Q12" s="1">
        <v>0.99999654800000004</v>
      </c>
    </row>
    <row r="13" spans="1:20" x14ac:dyDescent="0.25">
      <c r="P13" s="1" t="s">
        <v>28</v>
      </c>
      <c r="Q13" s="1">
        <v>9197128.2699999996</v>
      </c>
    </row>
    <row r="14" spans="1:20" x14ac:dyDescent="0.25">
      <c r="P14" s="1" t="s">
        <v>29</v>
      </c>
      <c r="Q14" s="1">
        <f>Q13*(1+Q12)-6400000</f>
        <v>11994224.791513212</v>
      </c>
    </row>
    <row r="15" spans="1:20" x14ac:dyDescent="0.25">
      <c r="P15" s="1" t="s">
        <v>30</v>
      </c>
      <c r="Q15" s="1">
        <f>Q13*(1-Q12)-6400000</f>
        <v>-6399968.251513212</v>
      </c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asmiTech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Smirnov</dc:creator>
  <cp:lastModifiedBy>Andrey Smirnov</cp:lastModifiedBy>
  <dcterms:created xsi:type="dcterms:W3CDTF">2013-12-28T21:26:44Z</dcterms:created>
  <dcterms:modified xsi:type="dcterms:W3CDTF">2013-12-28T22:35:40Z</dcterms:modified>
</cp:coreProperties>
</file>